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7380" windowHeight="48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64" i="1"/>
  <c r="O61"/>
  <c r="N61"/>
  <c r="M61"/>
  <c r="L61"/>
  <c r="K59"/>
  <c r="K58"/>
  <c r="P58" s="1"/>
  <c r="K57"/>
  <c r="K56"/>
  <c r="P56" s="1"/>
  <c r="K55"/>
  <c r="K54"/>
  <c r="P54" s="1"/>
  <c r="K53"/>
  <c r="K52"/>
  <c r="P52" s="1"/>
  <c r="K51"/>
  <c r="K50"/>
  <c r="P50" s="1"/>
  <c r="K49"/>
  <c r="K48"/>
  <c r="P48" s="1"/>
  <c r="K47"/>
  <c r="K46"/>
  <c r="P46" s="1"/>
  <c r="K45"/>
  <c r="K44"/>
  <c r="K43"/>
  <c r="K42"/>
  <c r="P42" s="1"/>
  <c r="O59"/>
  <c r="P59" s="1"/>
  <c r="O58"/>
  <c r="O57"/>
  <c r="P57" s="1"/>
  <c r="O56"/>
  <c r="O55"/>
  <c r="P55" s="1"/>
  <c r="O54"/>
  <c r="O53"/>
  <c r="P53" s="1"/>
  <c r="O52"/>
  <c r="O51"/>
  <c r="P51" s="1"/>
  <c r="O50"/>
  <c r="O49"/>
  <c r="P49" s="1"/>
  <c r="O48"/>
  <c r="O47"/>
  <c r="P47" s="1"/>
  <c r="O46"/>
  <c r="O45"/>
  <c r="P45" s="1"/>
  <c r="P44"/>
  <c r="O44"/>
  <c r="O43"/>
  <c r="O42"/>
  <c r="O41"/>
  <c r="P41" s="1"/>
  <c r="P40"/>
  <c r="O40"/>
  <c r="O39"/>
  <c r="P39" s="1"/>
  <c r="F34"/>
  <c r="D34"/>
  <c r="E34"/>
  <c r="S25"/>
  <c r="S26" s="1"/>
  <c r="S27" s="1"/>
  <c r="S28" s="1"/>
  <c r="S29" s="1"/>
  <c r="S30" s="1"/>
  <c r="S31" s="1"/>
  <c r="S32" s="1"/>
  <c r="S24"/>
  <c r="S23"/>
  <c r="S13"/>
  <c r="S14" s="1"/>
  <c r="S15" s="1"/>
  <c r="S16" s="1"/>
  <c r="S17" s="1"/>
  <c r="S18" s="1"/>
  <c r="S19" s="1"/>
  <c r="S20" s="1"/>
  <c r="S12"/>
  <c r="S11"/>
  <c r="S10"/>
  <c r="R33"/>
  <c r="R21"/>
  <c r="R32"/>
  <c r="R31"/>
  <c r="R30"/>
  <c r="R29"/>
  <c r="R28"/>
  <c r="R27"/>
  <c r="R26"/>
  <c r="R25"/>
  <c r="R24"/>
  <c r="R23"/>
  <c r="R20"/>
  <c r="R19"/>
  <c r="R18"/>
  <c r="R17"/>
  <c r="R16"/>
  <c r="R15"/>
  <c r="R14"/>
  <c r="R13"/>
  <c r="R12"/>
  <c r="R11"/>
  <c r="R10"/>
  <c r="P10"/>
  <c r="O11"/>
  <c r="P11"/>
  <c r="P12" s="1"/>
  <c r="P13" s="1"/>
  <c r="P14" s="1"/>
  <c r="O33"/>
  <c r="O21"/>
  <c r="Q10"/>
  <c r="E32"/>
  <c r="E31"/>
  <c r="E30"/>
  <c r="E29"/>
  <c r="E28"/>
  <c r="E27"/>
  <c r="E26"/>
  <c r="E25"/>
  <c r="E24"/>
  <c r="E23"/>
  <c r="E20"/>
  <c r="E19"/>
  <c r="E18"/>
  <c r="E17"/>
  <c r="E16"/>
  <c r="E15"/>
  <c r="E14"/>
  <c r="E13"/>
  <c r="P43" l="1"/>
  <c r="P61"/>
  <c r="K61"/>
  <c r="Q39"/>
  <c r="Q40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1" s="1"/>
  <c r="P15"/>
  <c r="P16" s="1"/>
  <c r="P17" s="1"/>
  <c r="P18" s="1"/>
  <c r="P19" s="1"/>
  <c r="P20" s="1"/>
  <c r="P23" s="1"/>
  <c r="P24" s="1"/>
  <c r="P25" s="1"/>
  <c r="P26" s="1"/>
  <c r="P27" s="1"/>
  <c r="P28" s="1"/>
  <c r="P29" s="1"/>
  <c r="P30" s="1"/>
  <c r="P31" s="1"/>
  <c r="P32" s="1"/>
  <c r="P21" l="1"/>
  <c r="P33"/>
  <c r="D32" l="1"/>
  <c r="F32" s="1"/>
  <c r="D31"/>
  <c r="F31" s="1"/>
  <c r="Q31" s="1"/>
  <c r="D30"/>
  <c r="D29"/>
  <c r="F29" s="1"/>
  <c r="Q29" s="1"/>
  <c r="D28"/>
  <c r="D27"/>
  <c r="F27" s="1"/>
  <c r="Q27" s="1"/>
  <c r="D26"/>
  <c r="F26" s="1"/>
  <c r="Q26" s="1"/>
  <c r="D25"/>
  <c r="F25" s="1"/>
  <c r="Q25" s="1"/>
  <c r="D24"/>
  <c r="D23"/>
  <c r="F23" s="1"/>
  <c r="Q23" s="1"/>
  <c r="D20"/>
  <c r="F20" s="1"/>
  <c r="D19"/>
  <c r="F19" s="1"/>
  <c r="D18"/>
  <c r="D17"/>
  <c r="F17" s="1"/>
  <c r="D16"/>
  <c r="F16" s="1"/>
  <c r="D15"/>
  <c r="F15" s="1"/>
  <c r="D14"/>
  <c r="F14" s="1"/>
  <c r="D13"/>
  <c r="F13" s="1"/>
  <c r="F28"/>
  <c r="Q28" s="1"/>
  <c r="F24"/>
  <c r="Q24" s="1"/>
  <c r="F18"/>
  <c r="D12"/>
  <c r="F12" s="1"/>
  <c r="Q12" s="1"/>
  <c r="D11"/>
  <c r="F11" s="1"/>
  <c r="Q11" s="1"/>
  <c r="D10"/>
  <c r="E33"/>
  <c r="F30"/>
  <c r="Q30" s="1"/>
  <c r="E21"/>
  <c r="K11"/>
  <c r="L11" s="1"/>
  <c r="G32" l="1"/>
  <c r="Q32"/>
  <c r="Q33" s="1"/>
  <c r="G30"/>
  <c r="G24"/>
  <c r="G13"/>
  <c r="Q13"/>
  <c r="G15"/>
  <c r="Q15"/>
  <c r="G17"/>
  <c r="Q17"/>
  <c r="G19"/>
  <c r="Q19"/>
  <c r="G23"/>
  <c r="G25"/>
  <c r="G27"/>
  <c r="G29"/>
  <c r="G31"/>
  <c r="G18"/>
  <c r="Q18"/>
  <c r="G28"/>
  <c r="G14"/>
  <c r="Q14"/>
  <c r="G16"/>
  <c r="Q16"/>
  <c r="G20"/>
  <c r="Q20"/>
  <c r="G26"/>
  <c r="F33"/>
  <c r="D33"/>
  <c r="J12"/>
  <c r="K12" s="1"/>
  <c r="L12" s="1"/>
  <c r="D21"/>
  <c r="F21"/>
  <c r="Q21" l="1"/>
  <c r="J13"/>
  <c r="K13" s="1"/>
  <c r="L13" s="1"/>
  <c r="J14" l="1"/>
  <c r="K14" l="1"/>
  <c r="L14" s="1"/>
  <c r="J15" l="1"/>
  <c r="K15" s="1"/>
  <c r="J16" s="1"/>
  <c r="K16" l="1"/>
  <c r="J17" s="1"/>
  <c r="K17" s="1"/>
  <c r="J18" s="1"/>
  <c r="K18" s="1"/>
  <c r="J19" s="1"/>
  <c r="K19" s="1"/>
  <c r="J20" s="1"/>
  <c r="K20" s="1"/>
  <c r="J21" s="1"/>
  <c r="L15"/>
  <c r="L16" l="1"/>
  <c r="L17" s="1"/>
  <c r="L18" s="1"/>
  <c r="L19" s="1"/>
  <c r="L20" s="1"/>
  <c r="K21"/>
  <c r="J22" s="1"/>
  <c r="L21" l="1"/>
  <c r="K22"/>
  <c r="L22" s="1"/>
  <c r="J23" l="1"/>
  <c r="K23" s="1"/>
  <c r="J24" s="1"/>
  <c r="L23" l="1"/>
  <c r="K24"/>
  <c r="J25" s="1"/>
  <c r="L24" l="1"/>
  <c r="K25"/>
  <c r="J26" s="1"/>
  <c r="L25" l="1"/>
  <c r="K26"/>
  <c r="J27" s="1"/>
  <c r="L26" l="1"/>
  <c r="K27"/>
  <c r="J28" s="1"/>
  <c r="L27" l="1"/>
  <c r="K28"/>
  <c r="J29" s="1"/>
  <c r="L28" l="1"/>
  <c r="K29"/>
  <c r="J30" s="1"/>
  <c r="K30" s="1"/>
  <c r="L29" l="1"/>
  <c r="L30" s="1"/>
  <c r="L32" s="1"/>
</calcChain>
</file>

<file path=xl/sharedStrings.xml><?xml version="1.0" encoding="utf-8"?>
<sst xmlns="http://schemas.openxmlformats.org/spreadsheetml/2006/main" count="62" uniqueCount="40">
  <si>
    <t>Year</t>
  </si>
  <si>
    <t>Projected Yld (bu)</t>
  </si>
  <si>
    <t>Annual Payment</t>
  </si>
  <si>
    <t>Total Payment</t>
  </si>
  <si>
    <t>Totals:</t>
  </si>
  <si>
    <t>Target Annual Return:</t>
  </si>
  <si>
    <t>Total</t>
  </si>
  <si>
    <t>Return:</t>
  </si>
  <si>
    <t>Bushel Payments</t>
  </si>
  <si>
    <t>201-600</t>
  </si>
  <si>
    <t>601+</t>
  </si>
  <si>
    <t>0-100</t>
  </si>
  <si>
    <t>101-200</t>
  </si>
  <si>
    <t>Cost/Bushel</t>
  </si>
  <si>
    <r>
      <rPr>
        <b/>
        <sz val="11"/>
        <color theme="1"/>
        <rFont val="Calibri"/>
        <family val="2"/>
        <scheme val="minor"/>
      </rPr>
      <t>Problem: Grower</t>
    </r>
    <r>
      <rPr>
        <sz val="11"/>
        <color theme="1"/>
        <rFont val="Calibri"/>
        <family val="2"/>
        <scheme val="minor"/>
      </rPr>
      <t xml:space="preserve"> doesn't have access to land or access to capital to put in new apple plantings.</t>
    </r>
  </si>
  <si>
    <r>
      <rPr>
        <b/>
        <sz val="11"/>
        <color theme="1"/>
        <rFont val="Calibri"/>
        <family val="2"/>
        <scheme val="minor"/>
      </rPr>
      <t>Possible Solution:</t>
    </r>
    <r>
      <rPr>
        <sz val="11"/>
        <color theme="1"/>
        <rFont val="Calibri"/>
        <family val="2"/>
        <scheme val="minor"/>
      </rPr>
      <t xml:space="preserve"> Investors pay for all establishement costs and grower uses the planting to grow and market apples.  The investor is paid an annual payment for seventeen years equal to 1/17 of the initial investment.  In addition, the grower pays the investor a per bushel yield on a sliding scale.  The overall return goal is 6% with potential to hit 8-10%.</t>
    </r>
  </si>
  <si>
    <t>Property Taxes</t>
  </si>
  <si>
    <t>Total Payments</t>
  </si>
  <si>
    <t>Investment Costs</t>
  </si>
  <si>
    <t>Target Total 20 yr Payments:</t>
  </si>
  <si>
    <t>Annual Profit</t>
  </si>
  <si>
    <t>Payment Schedule</t>
  </si>
  <si>
    <t>Return to Investor</t>
  </si>
  <si>
    <t>CD Compounded Annually</t>
  </si>
  <si>
    <t>Accum Return</t>
  </si>
  <si>
    <t>Principal</t>
  </si>
  <si>
    <t>Interest</t>
  </si>
  <si>
    <t>20 Yr Totals:</t>
  </si>
  <si>
    <t>Bushel</t>
  </si>
  <si>
    <t>Gross</t>
  </si>
  <si>
    <t>Annual</t>
  </si>
  <si>
    <t>Harvest</t>
  </si>
  <si>
    <t>Accum</t>
  </si>
  <si>
    <t>Yield</t>
  </si>
  <si>
    <t>Income</t>
  </si>
  <si>
    <t>Costs</t>
  </si>
  <si>
    <t>Payments</t>
  </si>
  <si>
    <t>Cost</t>
  </si>
  <si>
    <t>Profit</t>
  </si>
  <si>
    <t>Bushel Price: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</si>
</sst>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Font="0"/>
    <xf numFmtId="44" fontId="5" fillId="0" borderId="0" applyFont="0" applyFill="0" applyBorder="0" applyAlignment="0" applyProtection="0"/>
  </cellStyleXfs>
  <cellXfs count="77">
    <xf numFmtId="0" fontId="0" fillId="0" borderId="0" xfId="0"/>
    <xf numFmtId="0" fontId="3" fillId="0" borderId="2" xfId="3" applyBorder="1" applyAlignment="1">
      <alignment horizontal="center"/>
    </xf>
    <xf numFmtId="44" fontId="3" fillId="0" borderId="2" xfId="3" applyNumberFormat="1" applyBorder="1" applyAlignment="1">
      <alignment horizontal="center"/>
    </xf>
    <xf numFmtId="44" fontId="3" fillId="0" borderId="2" xfId="4" applyFont="1" applyBorder="1" applyAlignment="1">
      <alignment horizontal="center"/>
    </xf>
    <xf numFmtId="44" fontId="3" fillId="0" borderId="2" xfId="3" applyNumberFormat="1" applyBorder="1"/>
    <xf numFmtId="0" fontId="4" fillId="3" borderId="2" xfId="3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 wrapText="1"/>
    </xf>
    <xf numFmtId="44" fontId="4" fillId="0" borderId="2" xfId="3" applyNumberFormat="1" applyFont="1" applyBorder="1"/>
    <xf numFmtId="44" fontId="3" fillId="0" borderId="2" xfId="3" applyNumberFormat="1" applyBorder="1" applyAlignment="1">
      <alignment horizontal="center"/>
    </xf>
    <xf numFmtId="44" fontId="3" fillId="0" borderId="2" xfId="3" applyNumberFormat="1" applyBorder="1"/>
    <xf numFmtId="44" fontId="4" fillId="0" borderId="2" xfId="3" applyNumberFormat="1" applyFont="1" applyBorder="1" applyAlignment="1">
      <alignment horizontal="center"/>
    </xf>
    <xf numFmtId="44" fontId="4" fillId="0" borderId="2" xfId="3" applyNumberFormat="1" applyFont="1" applyBorder="1"/>
    <xf numFmtId="0" fontId="2" fillId="0" borderId="0" xfId="0" applyFont="1" applyAlignment="1">
      <alignment horizontal="center"/>
    </xf>
    <xf numFmtId="0" fontId="4" fillId="0" borderId="2" xfId="3" applyFont="1" applyBorder="1" applyAlignment="1">
      <alignment horizontal="center"/>
    </xf>
    <xf numFmtId="44" fontId="0" fillId="0" borderId="0" xfId="0" applyNumberFormat="1"/>
    <xf numFmtId="0" fontId="0" fillId="0" borderId="2" xfId="0" applyBorder="1"/>
    <xf numFmtId="44" fontId="0" fillId="0" borderId="2" xfId="1" applyFont="1" applyBorder="1"/>
    <xf numFmtId="44" fontId="4" fillId="0" borderId="2" xfId="3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2" fillId="0" borderId="5" xfId="0" applyFont="1" applyBorder="1"/>
    <xf numFmtId="0" fontId="0" fillId="2" borderId="6" xfId="0" applyFill="1" applyBorder="1"/>
    <xf numFmtId="0" fontId="2" fillId="0" borderId="7" xfId="0" applyFont="1" applyBorder="1"/>
    <xf numFmtId="44" fontId="0" fillId="2" borderId="8" xfId="1" applyFont="1" applyFill="1" applyBorder="1"/>
    <xf numFmtId="0" fontId="2" fillId="0" borderId="9" xfId="0" applyFont="1" applyBorder="1"/>
    <xf numFmtId="44" fontId="0" fillId="2" borderId="10" xfId="1" applyFont="1" applyFill="1" applyBorder="1"/>
    <xf numFmtId="0" fontId="3" fillId="2" borderId="2" xfId="3" applyFill="1" applyBorder="1" applyAlignment="1">
      <alignment horizontal="center"/>
    </xf>
    <xf numFmtId="44" fontId="0" fillId="0" borderId="11" xfId="1" applyFont="1" applyBorder="1"/>
    <xf numFmtId="44" fontId="0" fillId="0" borderId="12" xfId="1" applyFont="1" applyBorder="1"/>
    <xf numFmtId="44" fontId="0" fillId="0" borderId="14" xfId="1" applyFont="1" applyBorder="1"/>
    <xf numFmtId="44" fontId="0" fillId="2" borderId="3" xfId="1" applyFont="1" applyFill="1" applyBorder="1"/>
    <xf numFmtId="0" fontId="4" fillId="3" borderId="14" xfId="3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4" fillId="3" borderId="14" xfId="3" applyFont="1" applyFill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9" fontId="2" fillId="2" borderId="2" xfId="2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164" fontId="0" fillId="0" borderId="2" xfId="1" applyNumberFormat="1" applyFont="1" applyBorder="1"/>
    <xf numFmtId="0" fontId="6" fillId="0" borderId="2" xfId="3" applyFont="1" applyBorder="1" applyAlignment="1">
      <alignment horizontal="center"/>
    </xf>
    <xf numFmtId="164" fontId="7" fillId="0" borderId="2" xfId="1" applyNumberFormat="1" applyFont="1" applyFill="1" applyBorder="1"/>
    <xf numFmtId="164" fontId="7" fillId="0" borderId="2" xfId="1" applyNumberFormat="1" applyFont="1" applyBorder="1"/>
    <xf numFmtId="164" fontId="2" fillId="0" borderId="2" xfId="0" applyNumberFormat="1" applyFont="1" applyBorder="1"/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0" xfId="0" applyNumberFormat="1" applyBorder="1"/>
    <xf numFmtId="1" fontId="0" fillId="0" borderId="25" xfId="0" applyNumberFormat="1" applyBorder="1"/>
    <xf numFmtId="1" fontId="3" fillId="0" borderId="25" xfId="0" applyNumberFormat="1" applyFont="1" applyBorder="1"/>
    <xf numFmtId="0" fontId="0" fillId="0" borderId="21" xfId="0" applyBorder="1"/>
    <xf numFmtId="1" fontId="0" fillId="0" borderId="20" xfId="0" applyNumberFormat="1" applyBorder="1"/>
    <xf numFmtId="1" fontId="0" fillId="0" borderId="22" xfId="0" applyNumberFormat="1" applyBorder="1"/>
    <xf numFmtId="0" fontId="0" fillId="0" borderId="23" xfId="0" applyBorder="1"/>
    <xf numFmtId="1" fontId="0" fillId="0" borderId="1" xfId="0" applyNumberFormat="1" applyBorder="1"/>
    <xf numFmtId="1" fontId="0" fillId="0" borderId="24" xfId="0" applyNumberFormat="1" applyBorder="1"/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/>
    <xf numFmtId="0" fontId="2" fillId="0" borderId="16" xfId="0" applyFont="1" applyBorder="1" applyAlignment="1">
      <alignment horizontal="right"/>
    </xf>
    <xf numFmtId="0" fontId="0" fillId="0" borderId="13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3" applyFont="1" applyBorder="1" applyAlignment="1">
      <alignment horizontal="center"/>
    </xf>
  </cellXfs>
  <cellStyles count="5">
    <cellStyle name="Currency" xfId="1" builtinId="4"/>
    <cellStyle name="Currency 2" xf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Profit</a:t>
            </a:r>
            <a:r>
              <a:rPr lang="en-US" baseline="0"/>
              <a:t> - AIU ($8.40/bu)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Sheet1!$Q$37</c:f>
              <c:strCache>
                <c:ptCount val="1"/>
                <c:pt idx="0">
                  <c:v>Accum</c:v>
                </c:pt>
              </c:strCache>
            </c:strRef>
          </c:tx>
          <c:marker>
            <c:symbol val="none"/>
          </c:marker>
          <c:cat>
            <c:strRef>
              <c:f>Sheet1!$I$38:$I$59</c:f>
              <c:strCache>
                <c:ptCount val="22"/>
                <c:pt idx="0">
                  <c:v>Year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strCache>
            </c:strRef>
          </c:cat>
          <c:val>
            <c:numRef>
              <c:f>Sheet1!$Q$38:$Q$59</c:f>
              <c:numCache>
                <c:formatCode>0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-1546.4753419902963</c:v>
                </c:pt>
                <c:pt idx="4">
                  <c:v>-2543.1385034581526</c:v>
                </c:pt>
                <c:pt idx="5">
                  <c:v>-3063.7955951801296</c:v>
                </c:pt>
                <c:pt idx="6">
                  <c:v>-2119.3731858032052</c:v>
                </c:pt>
                <c:pt idx="7">
                  <c:v>-1039.5071177266473</c:v>
                </c:pt>
                <c:pt idx="8">
                  <c:v>231.15130291401329</c:v>
                </c:pt>
                <c:pt idx="9">
                  <c:v>1501.8097235546738</c:v>
                </c:pt>
                <c:pt idx="10">
                  <c:v>2772.4681441953344</c:v>
                </c:pt>
                <c:pt idx="11">
                  <c:v>4043.1265648359949</c:v>
                </c:pt>
                <c:pt idx="12">
                  <c:v>5313.7849854766555</c:v>
                </c:pt>
                <c:pt idx="13">
                  <c:v>6584.443406117316</c:v>
                </c:pt>
                <c:pt idx="14">
                  <c:v>7855.1018267579766</c:v>
                </c:pt>
                <c:pt idx="15">
                  <c:v>9125.7602473986371</c:v>
                </c:pt>
                <c:pt idx="16">
                  <c:v>10396.418668039298</c:v>
                </c:pt>
                <c:pt idx="17">
                  <c:v>11667.077088679958</c:v>
                </c:pt>
                <c:pt idx="18">
                  <c:v>12937.735509320619</c:v>
                </c:pt>
                <c:pt idx="19">
                  <c:v>14208.393929961279</c:v>
                </c:pt>
                <c:pt idx="20">
                  <c:v>15479.05235060194</c:v>
                </c:pt>
                <c:pt idx="21">
                  <c:v>16749.7107712426</c:v>
                </c:pt>
              </c:numCache>
            </c:numRef>
          </c:val>
        </c:ser>
        <c:marker val="1"/>
        <c:axId val="70764032"/>
        <c:axId val="70765568"/>
      </c:lineChart>
      <c:catAx>
        <c:axId val="70764032"/>
        <c:scaling>
          <c:orientation val="minMax"/>
        </c:scaling>
        <c:axPos val="b"/>
        <c:tickLblPos val="low"/>
        <c:crossAx val="70765568"/>
        <c:crosses val="autoZero"/>
        <c:auto val="1"/>
        <c:lblAlgn val="ctr"/>
        <c:lblOffset val="100"/>
      </c:catAx>
      <c:valAx>
        <c:axId val="70765568"/>
        <c:scaling>
          <c:orientation val="minMax"/>
          <c:min val="-20000"/>
        </c:scaling>
        <c:axPos val="l"/>
        <c:majorGridlines/>
        <c:numFmt formatCode="General" sourceLinked="1"/>
        <c:tickLblPos val="nextTo"/>
        <c:crossAx val="7076403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38</xdr:row>
      <xdr:rowOff>57150</xdr:rowOff>
    </xdr:from>
    <xdr:to>
      <xdr:col>6</xdr:col>
      <xdr:colOff>600075</xdr:colOff>
      <xdr:row>52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Normal="100" workbookViewId="0">
      <selection activeCell="K35" sqref="K35"/>
    </sheetView>
  </sheetViews>
  <sheetFormatPr defaultRowHeight="15"/>
  <cols>
    <col min="1" max="1" width="2.85546875" customWidth="1"/>
    <col min="2" max="2" width="10.42578125" customWidth="1"/>
    <col min="3" max="3" width="10.5703125" customWidth="1"/>
    <col min="4" max="4" width="12.28515625" customWidth="1"/>
    <col min="5" max="6" width="13.85546875" customWidth="1"/>
    <col min="7" max="7" width="12" customWidth="1"/>
    <col min="8" max="8" width="4.7109375" customWidth="1"/>
    <col min="12" max="12" width="9.140625" customWidth="1"/>
    <col min="15" max="15" width="11.5703125" customWidth="1"/>
    <col min="16" max="16" width="10.7109375" customWidth="1"/>
    <col min="17" max="17" width="11.7109375" customWidth="1"/>
    <col min="18" max="18" width="11.85546875" customWidth="1"/>
    <col min="19" max="19" width="12.7109375" customWidth="1"/>
  </cols>
  <sheetData>
    <row r="1" spans="2:19">
      <c r="B1" t="s">
        <v>14</v>
      </c>
      <c r="M1" s="22" t="s">
        <v>11</v>
      </c>
      <c r="N1" s="23">
        <v>0</v>
      </c>
    </row>
    <row r="2" spans="2:19">
      <c r="M2" s="24" t="s">
        <v>12</v>
      </c>
      <c r="N2" s="25">
        <v>1</v>
      </c>
    </row>
    <row r="3" spans="2:19" ht="15" customHeight="1">
      <c r="B3" s="68" t="s">
        <v>15</v>
      </c>
      <c r="C3" s="68"/>
      <c r="D3" s="68"/>
      <c r="E3" s="68"/>
      <c r="F3" s="68"/>
      <c r="G3" s="68"/>
      <c r="M3" s="24" t="s">
        <v>9</v>
      </c>
      <c r="N3" s="25">
        <v>2</v>
      </c>
    </row>
    <row r="4" spans="2:19" ht="15.75" thickBot="1">
      <c r="B4" s="68"/>
      <c r="C4" s="68"/>
      <c r="D4" s="68"/>
      <c r="E4" s="68"/>
      <c r="F4" s="68"/>
      <c r="G4" s="68"/>
      <c r="M4" s="26" t="s">
        <v>10</v>
      </c>
      <c r="N4" s="27">
        <v>3</v>
      </c>
    </row>
    <row r="5" spans="2:19">
      <c r="B5" s="68"/>
      <c r="C5" s="68"/>
      <c r="D5" s="68"/>
      <c r="E5" s="68"/>
      <c r="F5" s="68"/>
      <c r="G5" s="68"/>
    </row>
    <row r="6" spans="2:19">
      <c r="B6" s="68"/>
      <c r="C6" s="68"/>
      <c r="D6" s="68"/>
      <c r="E6" s="68"/>
      <c r="F6" s="68"/>
      <c r="G6" s="68"/>
    </row>
    <row r="7" spans="2:19" ht="15.75" thickBot="1">
      <c r="B7" s="68"/>
      <c r="C7" s="68"/>
      <c r="D7" s="68"/>
      <c r="E7" s="68"/>
      <c r="F7" s="68"/>
      <c r="G7" s="68"/>
    </row>
    <row r="8" spans="2:19" ht="15.75" thickBot="1">
      <c r="B8" s="69" t="s">
        <v>21</v>
      </c>
      <c r="C8" s="70"/>
      <c r="D8" s="70"/>
      <c r="E8" s="70"/>
      <c r="F8" s="70"/>
      <c r="G8" s="71"/>
      <c r="I8" s="72" t="s">
        <v>23</v>
      </c>
      <c r="J8" s="73"/>
      <c r="K8" s="73"/>
      <c r="L8" s="74"/>
      <c r="N8" s="69" t="s">
        <v>22</v>
      </c>
      <c r="O8" s="70"/>
      <c r="P8" s="70"/>
      <c r="Q8" s="70"/>
      <c r="R8" s="70"/>
      <c r="S8" s="71"/>
    </row>
    <row r="9" spans="2:19" ht="30.75" thickBot="1">
      <c r="B9" s="33" t="s">
        <v>0</v>
      </c>
      <c r="C9" s="36" t="s">
        <v>1</v>
      </c>
      <c r="D9" s="36" t="s">
        <v>8</v>
      </c>
      <c r="E9" s="36" t="s">
        <v>2</v>
      </c>
      <c r="F9" s="36" t="s">
        <v>3</v>
      </c>
      <c r="G9" s="36" t="s">
        <v>13</v>
      </c>
      <c r="I9" s="15"/>
      <c r="J9" s="37" t="s">
        <v>5</v>
      </c>
      <c r="K9" s="38">
        <v>0.06</v>
      </c>
      <c r="L9" s="20" t="s">
        <v>6</v>
      </c>
      <c r="N9" s="33" t="s">
        <v>0</v>
      </c>
      <c r="O9" s="34" t="s">
        <v>18</v>
      </c>
      <c r="P9" s="35" t="s">
        <v>16</v>
      </c>
      <c r="Q9" s="34" t="s">
        <v>17</v>
      </c>
      <c r="R9" s="34" t="s">
        <v>20</v>
      </c>
      <c r="S9" s="34" t="s">
        <v>24</v>
      </c>
    </row>
    <row r="10" spans="2:19" ht="15.75" customHeight="1" thickBot="1">
      <c r="B10" s="1">
        <v>0</v>
      </c>
      <c r="C10" s="28">
        <v>0</v>
      </c>
      <c r="D10" s="2">
        <f>C10*$N$2</f>
        <v>0</v>
      </c>
      <c r="E10" s="3">
        <v>0</v>
      </c>
      <c r="F10" s="4">
        <v>0</v>
      </c>
      <c r="G10" s="16"/>
      <c r="I10" s="20" t="s">
        <v>0</v>
      </c>
      <c r="J10" s="12" t="s">
        <v>25</v>
      </c>
      <c r="K10" s="12" t="s">
        <v>26</v>
      </c>
      <c r="L10" s="20" t="s">
        <v>7</v>
      </c>
      <c r="N10" s="1">
        <v>0</v>
      </c>
      <c r="O10" s="29">
        <v>-798</v>
      </c>
      <c r="P10" s="32">
        <f>-15</f>
        <v>-15</v>
      </c>
      <c r="Q10" s="30">
        <f>F10</f>
        <v>0</v>
      </c>
      <c r="R10" s="16">
        <f>O10+P10+Q10</f>
        <v>-813</v>
      </c>
      <c r="S10" s="16">
        <f>R10</f>
        <v>-813</v>
      </c>
    </row>
    <row r="11" spans="2:19" ht="15.75" customHeight="1">
      <c r="B11" s="1">
        <v>1</v>
      </c>
      <c r="C11" s="28">
        <v>0</v>
      </c>
      <c r="D11" s="8">
        <f>C11*$N$2</f>
        <v>0</v>
      </c>
      <c r="E11" s="3">
        <v>0</v>
      </c>
      <c r="F11" s="4">
        <f>D11+E11</f>
        <v>0</v>
      </c>
      <c r="G11" s="16"/>
      <c r="I11" s="1">
        <v>1</v>
      </c>
      <c r="J11" s="39">
        <v>9225</v>
      </c>
      <c r="K11" s="1">
        <f t="shared" ref="K11:K30" si="0">J11*$K$9</f>
        <v>553.5</v>
      </c>
      <c r="L11" s="40">
        <f>K11</f>
        <v>553.5</v>
      </c>
      <c r="N11" s="1">
        <v>1</v>
      </c>
      <c r="O11" s="16">
        <f>-9225+798</f>
        <v>-8427</v>
      </c>
      <c r="P11" s="31">
        <f>P10+(P10*0.04)</f>
        <v>-15.6</v>
      </c>
      <c r="Q11" s="16">
        <f t="shared" ref="Q11:Q20" si="1">F11</f>
        <v>0</v>
      </c>
      <c r="R11" s="16">
        <f t="shared" ref="R11:R20" si="2">O11+P11+Q11</f>
        <v>-8442.6</v>
      </c>
      <c r="S11" s="16">
        <f>R11+S10</f>
        <v>-9255.6</v>
      </c>
    </row>
    <row r="12" spans="2:19">
      <c r="B12" s="1">
        <v>2</v>
      </c>
      <c r="C12" s="28">
        <v>0</v>
      </c>
      <c r="D12" s="8">
        <f>C12*$N$2</f>
        <v>0</v>
      </c>
      <c r="E12" s="3">
        <v>0</v>
      </c>
      <c r="F12" s="9">
        <f t="shared" ref="F12:F20" si="3">D12+E12</f>
        <v>0</v>
      </c>
      <c r="G12" s="16"/>
      <c r="I12" s="1">
        <v>2</v>
      </c>
      <c r="J12" s="1">
        <f>J11+K11</f>
        <v>9778.5</v>
      </c>
      <c r="K12" s="1">
        <f t="shared" si="0"/>
        <v>586.70999999999992</v>
      </c>
      <c r="L12" s="40">
        <f>K12+L11</f>
        <v>1140.21</v>
      </c>
      <c r="N12" s="1">
        <v>2</v>
      </c>
      <c r="O12" s="16"/>
      <c r="P12" s="16">
        <f t="shared" ref="P12:P20" si="4">P11+(P11*0.04)</f>
        <v>-16.224</v>
      </c>
      <c r="Q12" s="16">
        <f t="shared" si="1"/>
        <v>0</v>
      </c>
      <c r="R12" s="16">
        <f t="shared" si="2"/>
        <v>-16.224</v>
      </c>
      <c r="S12" s="16">
        <f t="shared" ref="S12:S20" si="5">R12+S11</f>
        <v>-9271.8240000000005</v>
      </c>
    </row>
    <row r="13" spans="2:19">
      <c r="B13" s="1">
        <v>3</v>
      </c>
      <c r="C13" s="28">
        <v>150</v>
      </c>
      <c r="D13" s="8">
        <f>((C13-100)*$N$2)</f>
        <v>50</v>
      </c>
      <c r="E13" s="3">
        <f>$J$11/18</f>
        <v>512.5</v>
      </c>
      <c r="F13" s="9">
        <f t="shared" si="3"/>
        <v>562.5</v>
      </c>
      <c r="G13" s="16">
        <f t="shared" ref="G13:G20" si="6">F13/C13</f>
        <v>3.75</v>
      </c>
      <c r="I13" s="1">
        <v>3</v>
      </c>
      <c r="J13" s="1">
        <f t="shared" ref="J13:J30" si="7">J12+K12</f>
        <v>10365.209999999999</v>
      </c>
      <c r="K13" s="1">
        <f t="shared" si="0"/>
        <v>621.91259999999988</v>
      </c>
      <c r="L13" s="40">
        <f t="shared" ref="L13:L30" si="8">K13+L12</f>
        <v>1762.1225999999999</v>
      </c>
      <c r="N13" s="1">
        <v>3</v>
      </c>
      <c r="O13" s="16"/>
      <c r="P13" s="16">
        <f t="shared" si="4"/>
        <v>-16.872959999999999</v>
      </c>
      <c r="Q13" s="16">
        <f t="shared" si="1"/>
        <v>562.5</v>
      </c>
      <c r="R13" s="16">
        <f t="shared" si="2"/>
        <v>545.62703999999997</v>
      </c>
      <c r="S13" s="16">
        <f t="shared" si="5"/>
        <v>-8726.1969600000011</v>
      </c>
    </row>
    <row r="14" spans="2:19">
      <c r="B14" s="1">
        <v>4</v>
      </c>
      <c r="C14" s="28">
        <v>300</v>
      </c>
      <c r="D14" s="8">
        <f>(100*$N$2)+((C14-200)*$N$3)</f>
        <v>300</v>
      </c>
      <c r="E14" s="3">
        <f t="shared" ref="E14:E20" si="9">$J$11/18</f>
        <v>512.5</v>
      </c>
      <c r="F14" s="9">
        <f t="shared" si="3"/>
        <v>812.5</v>
      </c>
      <c r="G14" s="16">
        <f t="shared" si="6"/>
        <v>2.7083333333333335</v>
      </c>
      <c r="I14" s="1">
        <v>4</v>
      </c>
      <c r="J14" s="1">
        <f t="shared" si="7"/>
        <v>10987.122599999999</v>
      </c>
      <c r="K14" s="1">
        <f t="shared" si="0"/>
        <v>659.22735599999987</v>
      </c>
      <c r="L14" s="40">
        <f t="shared" si="8"/>
        <v>2421.349956</v>
      </c>
      <c r="N14" s="1">
        <v>4</v>
      </c>
      <c r="O14" s="16"/>
      <c r="P14" s="16">
        <f t="shared" si="4"/>
        <v>-17.547878399999998</v>
      </c>
      <c r="Q14" s="16">
        <f t="shared" si="1"/>
        <v>812.5</v>
      </c>
      <c r="R14" s="16">
        <f t="shared" si="2"/>
        <v>794.95212160000005</v>
      </c>
      <c r="S14" s="16">
        <f t="shared" si="5"/>
        <v>-7931.2448384000008</v>
      </c>
    </row>
    <row r="15" spans="2:19">
      <c r="B15" s="1">
        <v>5</v>
      </c>
      <c r="C15" s="28">
        <v>600</v>
      </c>
      <c r="D15" s="8">
        <f>(100*$N$2)+((C15-200)*$N$3)</f>
        <v>900</v>
      </c>
      <c r="E15" s="3">
        <f t="shared" si="9"/>
        <v>512.5</v>
      </c>
      <c r="F15" s="9">
        <f t="shared" si="3"/>
        <v>1412.5</v>
      </c>
      <c r="G15" s="16">
        <f t="shared" si="6"/>
        <v>2.3541666666666665</v>
      </c>
      <c r="I15" s="1">
        <v>5</v>
      </c>
      <c r="J15" s="1">
        <f t="shared" si="7"/>
        <v>11646.349955999998</v>
      </c>
      <c r="K15" s="1">
        <f t="shared" si="0"/>
        <v>698.7809973599999</v>
      </c>
      <c r="L15" s="40">
        <f t="shared" si="8"/>
        <v>3120.1309533599997</v>
      </c>
      <c r="N15" s="1">
        <v>5</v>
      </c>
      <c r="O15" s="16"/>
      <c r="P15" s="16">
        <f t="shared" si="4"/>
        <v>-18.249793535999999</v>
      </c>
      <c r="Q15" s="16">
        <f t="shared" si="1"/>
        <v>1412.5</v>
      </c>
      <c r="R15" s="16">
        <f t="shared" si="2"/>
        <v>1394.250206464</v>
      </c>
      <c r="S15" s="16">
        <f t="shared" si="5"/>
        <v>-6536.9946319360006</v>
      </c>
    </row>
    <row r="16" spans="2:19">
      <c r="B16" s="1">
        <v>6</v>
      </c>
      <c r="C16" s="28">
        <v>700</v>
      </c>
      <c r="D16" s="8">
        <f>(100*$N$2)+(400*$N$3)+((C16-600)*$N$4)</f>
        <v>1200</v>
      </c>
      <c r="E16" s="3">
        <f t="shared" si="9"/>
        <v>512.5</v>
      </c>
      <c r="F16" s="9">
        <f t="shared" si="3"/>
        <v>1712.5</v>
      </c>
      <c r="G16" s="16">
        <f t="shared" si="6"/>
        <v>2.4464285714285716</v>
      </c>
      <c r="I16" s="1">
        <v>6</v>
      </c>
      <c r="J16" s="1">
        <f t="shared" si="7"/>
        <v>12345.130953359998</v>
      </c>
      <c r="K16" s="1">
        <f t="shared" si="0"/>
        <v>740.70785720159984</v>
      </c>
      <c r="L16" s="40">
        <f t="shared" si="8"/>
        <v>3860.8388105615995</v>
      </c>
      <c r="N16" s="1">
        <v>6</v>
      </c>
      <c r="O16" s="16"/>
      <c r="P16" s="16">
        <f t="shared" si="4"/>
        <v>-18.979785277439998</v>
      </c>
      <c r="Q16" s="16">
        <f t="shared" si="1"/>
        <v>1712.5</v>
      </c>
      <c r="R16" s="16">
        <f t="shared" si="2"/>
        <v>1693.52021472256</v>
      </c>
      <c r="S16" s="16">
        <f t="shared" si="5"/>
        <v>-4843.4744172134406</v>
      </c>
    </row>
    <row r="17" spans="2:19">
      <c r="B17" s="1">
        <v>7</v>
      </c>
      <c r="C17" s="28">
        <v>750</v>
      </c>
      <c r="D17" s="8">
        <f>(100*$N$2)+(400*$N$3)+((C17-600)*$N$4)</f>
        <v>1350</v>
      </c>
      <c r="E17" s="3">
        <f t="shared" si="9"/>
        <v>512.5</v>
      </c>
      <c r="F17" s="9">
        <f t="shared" si="3"/>
        <v>1862.5</v>
      </c>
      <c r="G17" s="16">
        <f t="shared" si="6"/>
        <v>2.4833333333333334</v>
      </c>
      <c r="I17" s="1">
        <v>7</v>
      </c>
      <c r="J17" s="1">
        <f t="shared" si="7"/>
        <v>13085.838810561598</v>
      </c>
      <c r="K17" s="1">
        <f t="shared" si="0"/>
        <v>785.15032863369584</v>
      </c>
      <c r="L17" s="40">
        <f t="shared" si="8"/>
        <v>4645.9891391952951</v>
      </c>
      <c r="N17" s="1">
        <v>7</v>
      </c>
      <c r="O17" s="16"/>
      <c r="P17" s="16">
        <f t="shared" si="4"/>
        <v>-19.738976688537598</v>
      </c>
      <c r="Q17" s="16">
        <f t="shared" si="1"/>
        <v>1862.5</v>
      </c>
      <c r="R17" s="16">
        <f t="shared" si="2"/>
        <v>1842.7610233114624</v>
      </c>
      <c r="S17" s="16">
        <f t="shared" si="5"/>
        <v>-3000.7133939019782</v>
      </c>
    </row>
    <row r="18" spans="2:19">
      <c r="B18" s="1">
        <v>8</v>
      </c>
      <c r="C18" s="28">
        <v>750</v>
      </c>
      <c r="D18" s="8">
        <f>(100*$N$2)+(400*$N$3)+((C18-600)*$N$4)</f>
        <v>1350</v>
      </c>
      <c r="E18" s="3">
        <f t="shared" si="9"/>
        <v>512.5</v>
      </c>
      <c r="F18" s="9">
        <f t="shared" si="3"/>
        <v>1862.5</v>
      </c>
      <c r="G18" s="16">
        <f t="shared" si="6"/>
        <v>2.4833333333333334</v>
      </c>
      <c r="I18" s="1">
        <v>8</v>
      </c>
      <c r="J18" s="1">
        <f t="shared" si="7"/>
        <v>13870.989139195293</v>
      </c>
      <c r="K18" s="1">
        <f t="shared" si="0"/>
        <v>832.25934835171756</v>
      </c>
      <c r="L18" s="40">
        <f t="shared" si="8"/>
        <v>5478.2484875470127</v>
      </c>
      <c r="N18" s="1">
        <v>8</v>
      </c>
      <c r="O18" s="16"/>
      <c r="P18" s="16">
        <f t="shared" si="4"/>
        <v>-20.528535756079101</v>
      </c>
      <c r="Q18" s="16">
        <f t="shared" si="1"/>
        <v>1862.5</v>
      </c>
      <c r="R18" s="16">
        <f t="shared" si="2"/>
        <v>1841.971464243921</v>
      </c>
      <c r="S18" s="16">
        <f t="shared" si="5"/>
        <v>-1158.7419296580572</v>
      </c>
    </row>
    <row r="19" spans="2:19">
      <c r="B19" s="1">
        <v>9</v>
      </c>
      <c r="C19" s="28">
        <v>750</v>
      </c>
      <c r="D19" s="8">
        <f>(100*$N$2)+(400*$N$3)+((C19-600)*$N$4)</f>
        <v>1350</v>
      </c>
      <c r="E19" s="3">
        <f t="shared" si="9"/>
        <v>512.5</v>
      </c>
      <c r="F19" s="9">
        <f t="shared" si="3"/>
        <v>1862.5</v>
      </c>
      <c r="G19" s="16">
        <f t="shared" si="6"/>
        <v>2.4833333333333334</v>
      </c>
      <c r="I19" s="1">
        <v>9</v>
      </c>
      <c r="J19" s="1">
        <f t="shared" si="7"/>
        <v>14703.248487547011</v>
      </c>
      <c r="K19" s="1">
        <f t="shared" si="0"/>
        <v>882.19490925282059</v>
      </c>
      <c r="L19" s="40">
        <f t="shared" si="8"/>
        <v>6360.443396799833</v>
      </c>
      <c r="N19" s="1">
        <v>9</v>
      </c>
      <c r="O19" s="16"/>
      <c r="P19" s="16">
        <f t="shared" si="4"/>
        <v>-21.349677186322264</v>
      </c>
      <c r="Q19" s="16">
        <f t="shared" si="1"/>
        <v>1862.5</v>
      </c>
      <c r="R19" s="16">
        <f t="shared" si="2"/>
        <v>1841.1503228136778</v>
      </c>
      <c r="S19" s="16">
        <f t="shared" si="5"/>
        <v>682.40839315562062</v>
      </c>
    </row>
    <row r="20" spans="2:19" ht="15.75">
      <c r="B20" s="1">
        <v>10</v>
      </c>
      <c r="C20" s="28">
        <v>750</v>
      </c>
      <c r="D20" s="8">
        <f>(100*$N$2)+(400*$N$3)+((C20-600)*$N$4)</f>
        <v>1350</v>
      </c>
      <c r="E20" s="3">
        <f t="shared" si="9"/>
        <v>512.5</v>
      </c>
      <c r="F20" s="9">
        <f t="shared" si="3"/>
        <v>1862.5</v>
      </c>
      <c r="G20" s="16">
        <f t="shared" si="6"/>
        <v>2.4833333333333334</v>
      </c>
      <c r="I20" s="41">
        <v>10</v>
      </c>
      <c r="J20" s="41">
        <f t="shared" si="7"/>
        <v>15585.443396799832</v>
      </c>
      <c r="K20" s="41">
        <f t="shared" si="0"/>
        <v>935.12660380798991</v>
      </c>
      <c r="L20" s="42">
        <f t="shared" si="8"/>
        <v>7295.5700006078232</v>
      </c>
      <c r="N20" s="1">
        <v>10</v>
      </c>
      <c r="O20" s="16"/>
      <c r="P20" s="16">
        <f t="shared" si="4"/>
        <v>-22.203664273775154</v>
      </c>
      <c r="Q20" s="16">
        <f t="shared" si="1"/>
        <v>1862.5</v>
      </c>
      <c r="R20" s="16">
        <f t="shared" si="2"/>
        <v>1840.2963357262249</v>
      </c>
      <c r="S20" s="16">
        <f t="shared" si="5"/>
        <v>2522.7047288818458</v>
      </c>
    </row>
    <row r="21" spans="2:19">
      <c r="B21" s="76" t="s">
        <v>4</v>
      </c>
      <c r="C21" s="76"/>
      <c r="D21" s="17">
        <f>SUM(D10:D20)</f>
        <v>7850</v>
      </c>
      <c r="E21" s="10">
        <f>SUM(E10:E20)</f>
        <v>4100</v>
      </c>
      <c r="F21" s="10">
        <f>SUM(F10:F20)</f>
        <v>11950</v>
      </c>
      <c r="G21" s="15"/>
      <c r="I21" s="1">
        <v>11</v>
      </c>
      <c r="J21" s="1">
        <f t="shared" si="7"/>
        <v>16520.570000607822</v>
      </c>
      <c r="K21" s="1">
        <f t="shared" si="0"/>
        <v>991.23420003646925</v>
      </c>
      <c r="L21" s="40">
        <f t="shared" si="8"/>
        <v>8286.804200644292</v>
      </c>
      <c r="N21" s="13" t="s">
        <v>4</v>
      </c>
      <c r="O21" s="21">
        <f>SUM(O10:O20)</f>
        <v>-9225</v>
      </c>
      <c r="P21" s="21">
        <f>SUM(P10:P20)</f>
        <v>-202.29527111815409</v>
      </c>
      <c r="Q21" s="21">
        <f>SUM(Q10:Q20)</f>
        <v>11950</v>
      </c>
      <c r="R21" s="21">
        <f>SUM(R10:R20)</f>
        <v>2522.7047288818458</v>
      </c>
      <c r="S21" s="21"/>
    </row>
    <row r="22" spans="2:19" ht="30">
      <c r="B22" s="5" t="s">
        <v>0</v>
      </c>
      <c r="C22" s="6" t="s">
        <v>1</v>
      </c>
      <c r="D22" s="6" t="s">
        <v>8</v>
      </c>
      <c r="E22" s="6" t="s">
        <v>2</v>
      </c>
      <c r="F22" s="6" t="s">
        <v>3</v>
      </c>
      <c r="G22" s="6" t="s">
        <v>13</v>
      </c>
      <c r="I22" s="1">
        <v>12</v>
      </c>
      <c r="J22" s="1">
        <f t="shared" si="7"/>
        <v>17511.804200644292</v>
      </c>
      <c r="K22" s="1">
        <f t="shared" si="0"/>
        <v>1050.7082520386575</v>
      </c>
      <c r="L22" s="40">
        <f t="shared" si="8"/>
        <v>9337.5124526829495</v>
      </c>
      <c r="N22" s="5" t="s">
        <v>0</v>
      </c>
      <c r="O22" s="18" t="s">
        <v>18</v>
      </c>
      <c r="P22" s="18" t="s">
        <v>16</v>
      </c>
      <c r="Q22" s="18" t="s">
        <v>17</v>
      </c>
      <c r="R22" s="18" t="s">
        <v>20</v>
      </c>
      <c r="S22" s="18" t="s">
        <v>24</v>
      </c>
    </row>
    <row r="23" spans="2:19">
      <c r="B23" s="1">
        <v>11</v>
      </c>
      <c r="C23" s="28">
        <v>750</v>
      </c>
      <c r="D23" s="8">
        <f t="shared" ref="D23:D32" si="10">(100*$N$2)+(400*$N$3)+((C23-600)*$N$4)</f>
        <v>1350</v>
      </c>
      <c r="E23" s="3">
        <f t="shared" ref="E23:E32" si="11">$J$11/18</f>
        <v>512.5</v>
      </c>
      <c r="F23" s="9">
        <f t="shared" ref="F23:F32" si="12">D23+E23</f>
        <v>1862.5</v>
      </c>
      <c r="G23" s="16">
        <f t="shared" ref="G23:G32" si="13">F23/C23</f>
        <v>2.4833333333333334</v>
      </c>
      <c r="I23" s="1">
        <v>13</v>
      </c>
      <c r="J23" s="1">
        <f t="shared" si="7"/>
        <v>18562.51245268295</v>
      </c>
      <c r="K23" s="1">
        <f t="shared" si="0"/>
        <v>1113.750747160977</v>
      </c>
      <c r="L23" s="40">
        <f t="shared" si="8"/>
        <v>10451.263199843926</v>
      </c>
      <c r="N23" s="1">
        <v>11</v>
      </c>
      <c r="O23" s="16"/>
      <c r="P23" s="16">
        <f>P20+(P20*0.04)</f>
        <v>-23.091810844726158</v>
      </c>
      <c r="Q23" s="16">
        <f t="shared" ref="Q23:Q32" si="14">F23</f>
        <v>1862.5</v>
      </c>
      <c r="R23" s="16">
        <f t="shared" ref="R23:R32" si="15">O23+P23+Q23</f>
        <v>1839.4081891552739</v>
      </c>
      <c r="S23" s="16">
        <f>S20+R23</f>
        <v>4362.1129180371199</v>
      </c>
    </row>
    <row r="24" spans="2:19">
      <c r="B24" s="1">
        <v>12</v>
      </c>
      <c r="C24" s="28">
        <v>750</v>
      </c>
      <c r="D24" s="8">
        <f t="shared" si="10"/>
        <v>1350</v>
      </c>
      <c r="E24" s="3">
        <f t="shared" si="11"/>
        <v>512.5</v>
      </c>
      <c r="F24" s="9">
        <f t="shared" si="12"/>
        <v>1862.5</v>
      </c>
      <c r="G24" s="16">
        <f t="shared" si="13"/>
        <v>2.4833333333333334</v>
      </c>
      <c r="I24" s="1">
        <v>14</v>
      </c>
      <c r="J24" s="1">
        <f t="shared" si="7"/>
        <v>19676.263199843925</v>
      </c>
      <c r="K24" s="1">
        <f t="shared" si="0"/>
        <v>1180.5757919906355</v>
      </c>
      <c r="L24" s="40">
        <f t="shared" si="8"/>
        <v>11631.838991834562</v>
      </c>
      <c r="N24" s="1">
        <v>12</v>
      </c>
      <c r="O24" s="16"/>
      <c r="P24" s="16">
        <f>P23+(P23*0.04)</f>
        <v>-24.015483278515205</v>
      </c>
      <c r="Q24" s="16">
        <f t="shared" si="14"/>
        <v>1862.5</v>
      </c>
      <c r="R24" s="16">
        <f t="shared" si="15"/>
        <v>1838.4845167214849</v>
      </c>
      <c r="S24" s="16">
        <f>S23+R24</f>
        <v>6200.5974347586052</v>
      </c>
    </row>
    <row r="25" spans="2:19" ht="15.75" customHeight="1">
      <c r="B25" s="1">
        <v>13</v>
      </c>
      <c r="C25" s="28">
        <v>750</v>
      </c>
      <c r="D25" s="8">
        <f t="shared" si="10"/>
        <v>1350</v>
      </c>
      <c r="E25" s="3">
        <f t="shared" si="11"/>
        <v>512.5</v>
      </c>
      <c r="F25" s="9">
        <f t="shared" si="12"/>
        <v>1862.5</v>
      </c>
      <c r="G25" s="16">
        <f t="shared" si="13"/>
        <v>2.4833333333333334</v>
      </c>
      <c r="I25" s="1">
        <v>15</v>
      </c>
      <c r="J25" s="1">
        <f t="shared" si="7"/>
        <v>20856.83899183456</v>
      </c>
      <c r="K25" s="1">
        <f t="shared" si="0"/>
        <v>1251.4103395100735</v>
      </c>
      <c r="L25" s="40">
        <f t="shared" si="8"/>
        <v>12883.249331344636</v>
      </c>
      <c r="N25" s="1">
        <v>13</v>
      </c>
      <c r="O25" s="16"/>
      <c r="P25" s="16">
        <f t="shared" ref="P25:P32" si="16">P24+(P24*0.04)</f>
        <v>-24.976102609655815</v>
      </c>
      <c r="Q25" s="16">
        <f t="shared" si="14"/>
        <v>1862.5</v>
      </c>
      <c r="R25" s="16">
        <f t="shared" si="15"/>
        <v>1837.5238973903442</v>
      </c>
      <c r="S25" s="16">
        <f t="shared" ref="S25:S32" si="17">S24+R25</f>
        <v>8038.1213321489495</v>
      </c>
    </row>
    <row r="26" spans="2:19" ht="15.75" customHeight="1">
      <c r="B26" s="1">
        <v>14</v>
      </c>
      <c r="C26" s="28">
        <v>750</v>
      </c>
      <c r="D26" s="8">
        <f t="shared" si="10"/>
        <v>1350</v>
      </c>
      <c r="E26" s="3">
        <f t="shared" si="11"/>
        <v>512.5</v>
      </c>
      <c r="F26" s="9">
        <f t="shared" si="12"/>
        <v>1862.5</v>
      </c>
      <c r="G26" s="16">
        <f t="shared" si="13"/>
        <v>2.4833333333333334</v>
      </c>
      <c r="I26" s="1">
        <v>16</v>
      </c>
      <c r="J26" s="1">
        <f t="shared" si="7"/>
        <v>22108.249331344632</v>
      </c>
      <c r="K26" s="1">
        <f t="shared" si="0"/>
        <v>1326.4949598806779</v>
      </c>
      <c r="L26" s="40">
        <f t="shared" si="8"/>
        <v>14209.744291225314</v>
      </c>
      <c r="N26" s="1">
        <v>14</v>
      </c>
      <c r="O26" s="16"/>
      <c r="P26" s="16">
        <f t="shared" si="16"/>
        <v>-25.975146714042047</v>
      </c>
      <c r="Q26" s="16">
        <f t="shared" si="14"/>
        <v>1862.5</v>
      </c>
      <c r="R26" s="16">
        <f t="shared" si="15"/>
        <v>1836.524853285958</v>
      </c>
      <c r="S26" s="16">
        <f t="shared" si="17"/>
        <v>9874.6461854349072</v>
      </c>
    </row>
    <row r="27" spans="2:19">
      <c r="B27" s="1">
        <v>15</v>
      </c>
      <c r="C27" s="28">
        <v>750</v>
      </c>
      <c r="D27" s="8">
        <f t="shared" si="10"/>
        <v>1350</v>
      </c>
      <c r="E27" s="3">
        <f t="shared" si="11"/>
        <v>512.5</v>
      </c>
      <c r="F27" s="9">
        <f t="shared" si="12"/>
        <v>1862.5</v>
      </c>
      <c r="G27" s="16">
        <f t="shared" si="13"/>
        <v>2.4833333333333334</v>
      </c>
      <c r="I27" s="1">
        <v>17</v>
      </c>
      <c r="J27" s="1">
        <f t="shared" si="7"/>
        <v>23434.74429122531</v>
      </c>
      <c r="K27" s="1">
        <f t="shared" si="0"/>
        <v>1406.0846574735185</v>
      </c>
      <c r="L27" s="40">
        <f t="shared" si="8"/>
        <v>15615.828948698832</v>
      </c>
      <c r="N27" s="1">
        <v>15</v>
      </c>
      <c r="O27" s="16"/>
      <c r="P27" s="16">
        <f t="shared" si="16"/>
        <v>-27.014152582603728</v>
      </c>
      <c r="Q27" s="16">
        <f t="shared" si="14"/>
        <v>1862.5</v>
      </c>
      <c r="R27" s="16">
        <f t="shared" si="15"/>
        <v>1835.4858474173964</v>
      </c>
      <c r="S27" s="16">
        <f t="shared" si="17"/>
        <v>11710.132032852303</v>
      </c>
    </row>
    <row r="28" spans="2:19">
      <c r="B28" s="1">
        <v>16</v>
      </c>
      <c r="C28" s="28">
        <v>750</v>
      </c>
      <c r="D28" s="8">
        <f t="shared" si="10"/>
        <v>1350</v>
      </c>
      <c r="E28" s="3">
        <f t="shared" si="11"/>
        <v>512.5</v>
      </c>
      <c r="F28" s="9">
        <f t="shared" si="12"/>
        <v>1862.5</v>
      </c>
      <c r="G28" s="16">
        <f t="shared" si="13"/>
        <v>2.4833333333333334</v>
      </c>
      <c r="I28" s="1">
        <v>18</v>
      </c>
      <c r="J28" s="1">
        <f t="shared" si="7"/>
        <v>24840.828948698829</v>
      </c>
      <c r="K28" s="1">
        <f t="shared" si="0"/>
        <v>1490.4497369219296</v>
      </c>
      <c r="L28" s="40">
        <f t="shared" si="8"/>
        <v>17106.27868562076</v>
      </c>
      <c r="N28" s="1">
        <v>16</v>
      </c>
      <c r="O28" s="16"/>
      <c r="P28" s="16">
        <f t="shared" si="16"/>
        <v>-28.094718685907878</v>
      </c>
      <c r="Q28" s="16">
        <f t="shared" si="14"/>
        <v>1862.5</v>
      </c>
      <c r="R28" s="16">
        <f t="shared" si="15"/>
        <v>1834.405281314092</v>
      </c>
      <c r="S28" s="16">
        <f t="shared" si="17"/>
        <v>13544.537314166395</v>
      </c>
    </row>
    <row r="29" spans="2:19">
      <c r="B29" s="1">
        <v>17</v>
      </c>
      <c r="C29" s="28">
        <v>750</v>
      </c>
      <c r="D29" s="8">
        <f t="shared" si="10"/>
        <v>1350</v>
      </c>
      <c r="E29" s="3">
        <f t="shared" si="11"/>
        <v>512.5</v>
      </c>
      <c r="F29" s="9">
        <f t="shared" si="12"/>
        <v>1862.5</v>
      </c>
      <c r="G29" s="16">
        <f t="shared" si="13"/>
        <v>2.4833333333333334</v>
      </c>
      <c r="I29" s="1">
        <v>19</v>
      </c>
      <c r="J29" s="1">
        <f t="shared" si="7"/>
        <v>26331.278685620757</v>
      </c>
      <c r="K29" s="1">
        <f t="shared" si="0"/>
        <v>1579.8767211372453</v>
      </c>
      <c r="L29" s="40">
        <f t="shared" si="8"/>
        <v>18686.155406758007</v>
      </c>
      <c r="N29" s="1">
        <v>17</v>
      </c>
      <c r="O29" s="16"/>
      <c r="P29" s="16">
        <f t="shared" si="16"/>
        <v>-29.218507433344193</v>
      </c>
      <c r="Q29" s="16">
        <f t="shared" si="14"/>
        <v>1862.5</v>
      </c>
      <c r="R29" s="16">
        <f t="shared" si="15"/>
        <v>1833.2814925666557</v>
      </c>
      <c r="S29" s="16">
        <f t="shared" si="17"/>
        <v>15377.81880673305</v>
      </c>
    </row>
    <row r="30" spans="2:19" ht="15.75">
      <c r="B30" s="1">
        <v>18</v>
      </c>
      <c r="C30" s="28">
        <v>750</v>
      </c>
      <c r="D30" s="8">
        <f t="shared" si="10"/>
        <v>1350</v>
      </c>
      <c r="E30" s="3">
        <f t="shared" si="11"/>
        <v>512.5</v>
      </c>
      <c r="F30" s="9">
        <f t="shared" si="12"/>
        <v>1862.5</v>
      </c>
      <c r="G30" s="16">
        <f t="shared" si="13"/>
        <v>2.4833333333333334</v>
      </c>
      <c r="I30" s="41">
        <v>20</v>
      </c>
      <c r="J30" s="41">
        <f t="shared" si="7"/>
        <v>27911.155406758004</v>
      </c>
      <c r="K30" s="41">
        <f t="shared" si="0"/>
        <v>1674.6693244054802</v>
      </c>
      <c r="L30" s="43">
        <f t="shared" si="8"/>
        <v>20360.824731163488</v>
      </c>
      <c r="N30" s="1">
        <v>18</v>
      </c>
      <c r="O30" s="16"/>
      <c r="P30" s="16">
        <f t="shared" si="16"/>
        <v>-30.387247730677959</v>
      </c>
      <c r="Q30" s="16">
        <f t="shared" si="14"/>
        <v>1862.5</v>
      </c>
      <c r="R30" s="16">
        <f t="shared" si="15"/>
        <v>1832.1127522693221</v>
      </c>
      <c r="S30" s="16">
        <f t="shared" si="17"/>
        <v>17209.931559002373</v>
      </c>
    </row>
    <row r="31" spans="2:19">
      <c r="B31" s="1">
        <v>19</v>
      </c>
      <c r="C31" s="28">
        <v>750</v>
      </c>
      <c r="D31" s="8">
        <f t="shared" si="10"/>
        <v>1350</v>
      </c>
      <c r="E31" s="3">
        <f t="shared" si="11"/>
        <v>512.5</v>
      </c>
      <c r="F31" s="9">
        <f t="shared" si="12"/>
        <v>1862.5</v>
      </c>
      <c r="G31" s="16">
        <f t="shared" si="13"/>
        <v>2.4833333333333334</v>
      </c>
      <c r="I31" s="15"/>
      <c r="J31" s="15"/>
      <c r="K31" s="15"/>
      <c r="L31" s="15"/>
      <c r="N31" s="1">
        <v>19</v>
      </c>
      <c r="O31" s="16"/>
      <c r="P31" s="16">
        <f t="shared" si="16"/>
        <v>-31.602737639905079</v>
      </c>
      <c r="Q31" s="16">
        <f t="shared" si="14"/>
        <v>1862.5</v>
      </c>
      <c r="R31" s="16">
        <f t="shared" si="15"/>
        <v>1830.8972623600948</v>
      </c>
      <c r="S31" s="16">
        <f t="shared" si="17"/>
        <v>19040.828821362469</v>
      </c>
    </row>
    <row r="32" spans="2:19">
      <c r="B32" s="1">
        <v>20</v>
      </c>
      <c r="C32" s="28">
        <v>750</v>
      </c>
      <c r="D32" s="8">
        <f t="shared" si="10"/>
        <v>1350</v>
      </c>
      <c r="E32" s="3">
        <f t="shared" si="11"/>
        <v>512.5</v>
      </c>
      <c r="F32" s="9">
        <f t="shared" si="12"/>
        <v>1862.5</v>
      </c>
      <c r="G32" s="16">
        <f t="shared" si="13"/>
        <v>2.4833333333333334</v>
      </c>
      <c r="I32" s="15"/>
      <c r="J32" s="15"/>
      <c r="K32" s="37" t="s">
        <v>19</v>
      </c>
      <c r="L32" s="44">
        <f>L30+J11</f>
        <v>29585.824731163488</v>
      </c>
      <c r="N32" s="1">
        <v>20</v>
      </c>
      <c r="O32" s="16"/>
      <c r="P32" s="16">
        <f t="shared" si="16"/>
        <v>-32.866847145501282</v>
      </c>
      <c r="Q32" s="16">
        <f t="shared" si="14"/>
        <v>1862.5</v>
      </c>
      <c r="R32" s="16">
        <f t="shared" si="15"/>
        <v>1829.6331528544988</v>
      </c>
      <c r="S32" s="16">
        <f t="shared" si="17"/>
        <v>20870.461974216967</v>
      </c>
    </row>
    <row r="33" spans="2:19">
      <c r="B33" s="76" t="s">
        <v>4</v>
      </c>
      <c r="C33" s="76"/>
      <c r="D33" s="7">
        <f>SUM(D23:D32)</f>
        <v>13500</v>
      </c>
      <c r="E33" s="11">
        <f>SUM(E23:E32)</f>
        <v>5125</v>
      </c>
      <c r="F33" s="11">
        <f>SUM(F23:F32)</f>
        <v>18625</v>
      </c>
      <c r="G33" s="15"/>
      <c r="N33" s="13" t="s">
        <v>4</v>
      </c>
      <c r="O33" s="21">
        <f>SUM(O22:O32)</f>
        <v>0</v>
      </c>
      <c r="P33" s="21">
        <f>SUM(P22:P32)</f>
        <v>-277.24275466487939</v>
      </c>
      <c r="Q33" s="21">
        <f>SUM(Q23:Q32)</f>
        <v>18625</v>
      </c>
      <c r="R33" s="21">
        <f>SUM(R23:R32)</f>
        <v>18347.757245335117</v>
      </c>
      <c r="S33" s="21"/>
    </row>
    <row r="34" spans="2:19">
      <c r="B34" s="75" t="s">
        <v>27</v>
      </c>
      <c r="C34" s="75"/>
      <c r="D34" s="19">
        <f>D21+D33</f>
        <v>21350</v>
      </c>
      <c r="E34" s="19">
        <f>E21+E33</f>
        <v>9225</v>
      </c>
      <c r="F34" s="19">
        <f>F21+F33</f>
        <v>30575</v>
      </c>
      <c r="G34" s="15"/>
    </row>
    <row r="35" spans="2:19" ht="15.75" thickBot="1">
      <c r="D35" s="14"/>
      <c r="E35" s="14"/>
      <c r="F35" s="14"/>
    </row>
    <row r="36" spans="2:19" ht="15.75" thickBot="1">
      <c r="I36" s="62"/>
      <c r="J36" s="63" t="s">
        <v>39</v>
      </c>
      <c r="K36" s="32">
        <v>8.4</v>
      </c>
    </row>
    <row r="37" spans="2:19">
      <c r="I37" s="61"/>
      <c r="J37" s="60" t="s">
        <v>28</v>
      </c>
      <c r="K37" s="60" t="s">
        <v>29</v>
      </c>
      <c r="L37" s="45" t="s">
        <v>30</v>
      </c>
      <c r="M37" s="45" t="s">
        <v>31</v>
      </c>
      <c r="N37" s="45"/>
      <c r="O37" s="45" t="s">
        <v>6</v>
      </c>
      <c r="P37" s="45" t="s">
        <v>30</v>
      </c>
      <c r="Q37" s="46" t="s">
        <v>32</v>
      </c>
    </row>
    <row r="38" spans="2:19">
      <c r="I38" s="47" t="s">
        <v>0</v>
      </c>
      <c r="J38" s="48" t="s">
        <v>33</v>
      </c>
      <c r="K38" s="48" t="s">
        <v>34</v>
      </c>
      <c r="L38" s="48" t="s">
        <v>35</v>
      </c>
      <c r="M38" s="48" t="s">
        <v>35</v>
      </c>
      <c r="N38" s="49" t="s">
        <v>36</v>
      </c>
      <c r="O38" s="48" t="s">
        <v>37</v>
      </c>
      <c r="P38" s="48" t="s">
        <v>38</v>
      </c>
      <c r="Q38" s="50" t="s">
        <v>38</v>
      </c>
    </row>
    <row r="39" spans="2:19">
      <c r="I39" s="64">
        <v>0</v>
      </c>
      <c r="J39" s="65">
        <v>0</v>
      </c>
      <c r="K39" s="51">
        <v>0</v>
      </c>
      <c r="L39" s="51">
        <v>0</v>
      </c>
      <c r="M39" s="51">
        <v>0</v>
      </c>
      <c r="N39" s="51">
        <v>0</v>
      </c>
      <c r="O39" s="51">
        <f>L39+M39+N39</f>
        <v>0</v>
      </c>
      <c r="P39" s="51">
        <f>K39-O39</f>
        <v>0</v>
      </c>
      <c r="Q39" s="52">
        <f>P39</f>
        <v>0</v>
      </c>
    </row>
    <row r="40" spans="2:19">
      <c r="I40" s="66">
        <v>1</v>
      </c>
      <c r="J40" s="65">
        <v>0</v>
      </c>
      <c r="K40" s="51">
        <v>0</v>
      </c>
      <c r="L40" s="51">
        <v>0</v>
      </c>
      <c r="M40" s="51">
        <v>0</v>
      </c>
      <c r="N40" s="51">
        <v>0</v>
      </c>
      <c r="O40" s="51">
        <f t="shared" ref="O40:O59" si="18">L40+M40+N40</f>
        <v>0</v>
      </c>
      <c r="P40" s="51">
        <f t="shared" ref="P40:P59" si="19">K40-O40</f>
        <v>0</v>
      </c>
      <c r="Q40" s="53">
        <f>P40+Q39</f>
        <v>0</v>
      </c>
    </row>
    <row r="41" spans="2:19">
      <c r="I41" s="66">
        <v>2</v>
      </c>
      <c r="J41" s="65">
        <v>0</v>
      </c>
      <c r="K41" s="51">
        <v>0</v>
      </c>
      <c r="L41" s="51">
        <v>1546.4753419902963</v>
      </c>
      <c r="M41" s="51">
        <v>0</v>
      </c>
      <c r="N41" s="51">
        <v>0</v>
      </c>
      <c r="O41" s="51">
        <f t="shared" si="18"/>
        <v>1546.4753419902963</v>
      </c>
      <c r="P41" s="51">
        <f t="shared" si="19"/>
        <v>-1546.4753419902963</v>
      </c>
      <c r="Q41" s="53">
        <f t="shared" ref="Q41:Q59" si="20">P41+Q40</f>
        <v>-1546.4753419902963</v>
      </c>
    </row>
    <row r="42" spans="2:19">
      <c r="I42" s="66">
        <v>3</v>
      </c>
      <c r="J42" s="65">
        <v>150</v>
      </c>
      <c r="K42" s="51">
        <f>J42*$K$36</f>
        <v>1260</v>
      </c>
      <c r="L42" s="51">
        <v>1456.5402191601638</v>
      </c>
      <c r="M42" s="51">
        <v>237.62294230769231</v>
      </c>
      <c r="N42">
        <v>562.5</v>
      </c>
      <c r="O42" s="51">
        <f t="shared" si="18"/>
        <v>2256.6631614678563</v>
      </c>
      <c r="P42" s="51">
        <f t="shared" si="19"/>
        <v>-996.6631614678563</v>
      </c>
      <c r="Q42" s="53">
        <f t="shared" si="20"/>
        <v>-2543.1385034581526</v>
      </c>
    </row>
    <row r="43" spans="2:19">
      <c r="I43" s="66">
        <v>4</v>
      </c>
      <c r="J43" s="65">
        <v>300</v>
      </c>
      <c r="K43" s="51">
        <f t="shared" ref="K43:K59" si="21">J43*$K$36</f>
        <v>2520</v>
      </c>
      <c r="L43" s="51">
        <v>1752.9112071065924</v>
      </c>
      <c r="M43" s="51">
        <v>475.24588461538463</v>
      </c>
      <c r="N43">
        <v>812.5</v>
      </c>
      <c r="O43" s="51">
        <f t="shared" si="18"/>
        <v>3040.6570917219769</v>
      </c>
      <c r="P43" s="51">
        <f t="shared" si="19"/>
        <v>-520.65709172197694</v>
      </c>
      <c r="Q43" s="53">
        <f t="shared" si="20"/>
        <v>-3063.7955951801296</v>
      </c>
    </row>
    <row r="44" spans="2:19">
      <c r="I44" s="66">
        <v>5</v>
      </c>
      <c r="J44" s="65">
        <v>600</v>
      </c>
      <c r="K44" s="51">
        <f t="shared" si="21"/>
        <v>5040</v>
      </c>
      <c r="L44" s="51">
        <v>1732.5858213923066</v>
      </c>
      <c r="M44" s="51">
        <v>950.49176923076925</v>
      </c>
      <c r="N44">
        <v>1412.5</v>
      </c>
      <c r="O44" s="51">
        <f t="shared" si="18"/>
        <v>4095.5775906230756</v>
      </c>
      <c r="P44" s="51">
        <f t="shared" si="19"/>
        <v>944.42240937692441</v>
      </c>
      <c r="Q44" s="53">
        <f t="shared" si="20"/>
        <v>-2119.3731858032052</v>
      </c>
    </row>
    <row r="45" spans="2:19">
      <c r="I45" s="66">
        <v>6</v>
      </c>
      <c r="J45" s="65">
        <v>700</v>
      </c>
      <c r="K45" s="51">
        <f t="shared" si="21"/>
        <v>5880</v>
      </c>
      <c r="L45" s="51">
        <v>1978.7268678208782</v>
      </c>
      <c r="M45" s="51">
        <v>1108.9070641025642</v>
      </c>
      <c r="N45">
        <v>1712.5</v>
      </c>
      <c r="O45" s="51">
        <f t="shared" si="18"/>
        <v>4800.1339319234421</v>
      </c>
      <c r="P45" s="51">
        <f t="shared" si="19"/>
        <v>1079.8660680765579</v>
      </c>
      <c r="Q45" s="53">
        <f t="shared" si="20"/>
        <v>-1039.5071177266473</v>
      </c>
    </row>
    <row r="46" spans="2:19">
      <c r="I46" s="66">
        <v>7</v>
      </c>
      <c r="J46" s="65">
        <v>750</v>
      </c>
      <c r="K46" s="51">
        <f t="shared" si="21"/>
        <v>6300</v>
      </c>
      <c r="L46" s="51">
        <v>1978.7268678208782</v>
      </c>
      <c r="M46" s="51">
        <v>1188.1147115384615</v>
      </c>
      <c r="N46">
        <v>1862.5</v>
      </c>
      <c r="O46" s="51">
        <f t="shared" si="18"/>
        <v>5029.3415793593394</v>
      </c>
      <c r="P46" s="51">
        <f t="shared" si="19"/>
        <v>1270.6584206406606</v>
      </c>
      <c r="Q46" s="53">
        <f t="shared" si="20"/>
        <v>231.15130291401329</v>
      </c>
    </row>
    <row r="47" spans="2:19">
      <c r="I47" s="66">
        <v>8</v>
      </c>
      <c r="J47" s="65">
        <v>750</v>
      </c>
      <c r="K47" s="51">
        <f t="shared" si="21"/>
        <v>6300</v>
      </c>
      <c r="L47" s="51">
        <v>1978.7268678208782</v>
      </c>
      <c r="M47" s="51">
        <v>1188.1147115384615</v>
      </c>
      <c r="N47">
        <v>1862.5</v>
      </c>
      <c r="O47" s="51">
        <f t="shared" si="18"/>
        <v>5029.3415793593394</v>
      </c>
      <c r="P47" s="51">
        <f t="shared" si="19"/>
        <v>1270.6584206406606</v>
      </c>
      <c r="Q47" s="53">
        <f t="shared" si="20"/>
        <v>1501.8097235546738</v>
      </c>
    </row>
    <row r="48" spans="2:19">
      <c r="I48" s="66">
        <v>9</v>
      </c>
      <c r="J48" s="65">
        <v>750</v>
      </c>
      <c r="K48" s="51">
        <f t="shared" si="21"/>
        <v>6300</v>
      </c>
      <c r="L48" s="51">
        <v>1978.7268678208782</v>
      </c>
      <c r="M48" s="51">
        <v>1188.1147115384615</v>
      </c>
      <c r="N48">
        <v>1862.5</v>
      </c>
      <c r="O48" s="51">
        <f t="shared" si="18"/>
        <v>5029.3415793593394</v>
      </c>
      <c r="P48" s="51">
        <f t="shared" si="19"/>
        <v>1270.6584206406606</v>
      </c>
      <c r="Q48" s="53">
        <f t="shared" si="20"/>
        <v>2772.4681441953344</v>
      </c>
    </row>
    <row r="49" spans="9:17">
      <c r="I49" s="66">
        <v>10</v>
      </c>
      <c r="J49" s="65">
        <v>750</v>
      </c>
      <c r="K49" s="51">
        <f t="shared" si="21"/>
        <v>6300</v>
      </c>
      <c r="L49" s="51">
        <v>1978.7268678208782</v>
      </c>
      <c r="M49" s="51">
        <v>1188.1147115384615</v>
      </c>
      <c r="N49">
        <v>1862.5</v>
      </c>
      <c r="O49" s="51">
        <f t="shared" si="18"/>
        <v>5029.3415793593394</v>
      </c>
      <c r="P49" s="51">
        <f t="shared" si="19"/>
        <v>1270.6584206406606</v>
      </c>
      <c r="Q49" s="53">
        <f t="shared" si="20"/>
        <v>4043.1265648359949</v>
      </c>
    </row>
    <row r="50" spans="9:17">
      <c r="I50" s="66">
        <v>11</v>
      </c>
      <c r="J50" s="65">
        <v>750</v>
      </c>
      <c r="K50" s="51">
        <f t="shared" si="21"/>
        <v>6300</v>
      </c>
      <c r="L50" s="51">
        <v>1978.7268678208782</v>
      </c>
      <c r="M50" s="51">
        <v>1188.1147115384615</v>
      </c>
      <c r="N50">
        <v>1862.5</v>
      </c>
      <c r="O50" s="51">
        <f t="shared" si="18"/>
        <v>5029.3415793593394</v>
      </c>
      <c r="P50" s="51">
        <f t="shared" si="19"/>
        <v>1270.6584206406606</v>
      </c>
      <c r="Q50" s="53">
        <f t="shared" si="20"/>
        <v>5313.7849854766555</v>
      </c>
    </row>
    <row r="51" spans="9:17">
      <c r="I51" s="66">
        <v>12</v>
      </c>
      <c r="J51" s="65">
        <v>750</v>
      </c>
      <c r="K51" s="51">
        <f t="shared" si="21"/>
        <v>6300</v>
      </c>
      <c r="L51" s="51">
        <v>1978.7268678208782</v>
      </c>
      <c r="M51" s="51">
        <v>1188.1147115384615</v>
      </c>
      <c r="N51">
        <v>1862.5</v>
      </c>
      <c r="O51" s="51">
        <f t="shared" si="18"/>
        <v>5029.3415793593394</v>
      </c>
      <c r="P51" s="51">
        <f t="shared" si="19"/>
        <v>1270.6584206406606</v>
      </c>
      <c r="Q51" s="53">
        <f t="shared" si="20"/>
        <v>6584.443406117316</v>
      </c>
    </row>
    <row r="52" spans="9:17">
      <c r="I52" s="66">
        <v>13</v>
      </c>
      <c r="J52" s="65">
        <v>750</v>
      </c>
      <c r="K52" s="51">
        <f t="shared" si="21"/>
        <v>6300</v>
      </c>
      <c r="L52" s="51">
        <v>1978.7268678208782</v>
      </c>
      <c r="M52" s="51">
        <v>1188.1147115384615</v>
      </c>
      <c r="N52">
        <v>1862.5</v>
      </c>
      <c r="O52" s="51">
        <f t="shared" si="18"/>
        <v>5029.3415793593394</v>
      </c>
      <c r="P52" s="51">
        <f t="shared" si="19"/>
        <v>1270.6584206406606</v>
      </c>
      <c r="Q52" s="53">
        <f t="shared" si="20"/>
        <v>7855.1018267579766</v>
      </c>
    </row>
    <row r="53" spans="9:17">
      <c r="I53" s="66">
        <v>14</v>
      </c>
      <c r="J53" s="65">
        <v>750</v>
      </c>
      <c r="K53" s="51">
        <f t="shared" si="21"/>
        <v>6300</v>
      </c>
      <c r="L53" s="51">
        <v>1978.7268678208782</v>
      </c>
      <c r="M53" s="51">
        <v>1188.1147115384615</v>
      </c>
      <c r="N53">
        <v>1862.5</v>
      </c>
      <c r="O53" s="51">
        <f t="shared" si="18"/>
        <v>5029.3415793593394</v>
      </c>
      <c r="P53" s="51">
        <f t="shared" si="19"/>
        <v>1270.6584206406606</v>
      </c>
      <c r="Q53" s="53">
        <f t="shared" si="20"/>
        <v>9125.7602473986371</v>
      </c>
    </row>
    <row r="54" spans="9:17">
      <c r="I54" s="66">
        <v>15</v>
      </c>
      <c r="J54" s="65">
        <v>750</v>
      </c>
      <c r="K54" s="51">
        <f t="shared" si="21"/>
        <v>6300</v>
      </c>
      <c r="L54" s="51">
        <v>1978.7268678208782</v>
      </c>
      <c r="M54" s="51">
        <v>1188.1147115384615</v>
      </c>
      <c r="N54">
        <v>1862.5</v>
      </c>
      <c r="O54" s="51">
        <f t="shared" si="18"/>
        <v>5029.3415793593394</v>
      </c>
      <c r="P54" s="51">
        <f t="shared" si="19"/>
        <v>1270.6584206406606</v>
      </c>
      <c r="Q54" s="53">
        <f t="shared" si="20"/>
        <v>10396.418668039298</v>
      </c>
    </row>
    <row r="55" spans="9:17">
      <c r="I55" s="66">
        <v>16</v>
      </c>
      <c r="J55" s="65">
        <v>750</v>
      </c>
      <c r="K55" s="51">
        <f t="shared" si="21"/>
        <v>6300</v>
      </c>
      <c r="L55" s="51">
        <v>1978.7268678208782</v>
      </c>
      <c r="M55" s="51">
        <v>1188.1147115384615</v>
      </c>
      <c r="N55">
        <v>1862.5</v>
      </c>
      <c r="O55" s="51">
        <f t="shared" si="18"/>
        <v>5029.3415793593394</v>
      </c>
      <c r="P55" s="51">
        <f t="shared" si="19"/>
        <v>1270.6584206406606</v>
      </c>
      <c r="Q55" s="53">
        <f t="shared" si="20"/>
        <v>11667.077088679958</v>
      </c>
    </row>
    <row r="56" spans="9:17">
      <c r="I56" s="66">
        <v>17</v>
      </c>
      <c r="J56" s="65">
        <v>750</v>
      </c>
      <c r="K56" s="51">
        <f t="shared" si="21"/>
        <v>6300</v>
      </c>
      <c r="L56" s="51">
        <v>1978.7268678208782</v>
      </c>
      <c r="M56" s="51">
        <v>1188.1147115384615</v>
      </c>
      <c r="N56">
        <v>1862.5</v>
      </c>
      <c r="O56" s="51">
        <f t="shared" si="18"/>
        <v>5029.3415793593394</v>
      </c>
      <c r="P56" s="51">
        <f t="shared" si="19"/>
        <v>1270.6584206406606</v>
      </c>
      <c r="Q56" s="53">
        <f t="shared" si="20"/>
        <v>12937.735509320619</v>
      </c>
    </row>
    <row r="57" spans="9:17">
      <c r="I57" s="66">
        <v>18</v>
      </c>
      <c r="J57" s="65">
        <v>750</v>
      </c>
      <c r="K57" s="51">
        <f t="shared" si="21"/>
        <v>6300</v>
      </c>
      <c r="L57" s="51">
        <v>1978.7268678208782</v>
      </c>
      <c r="M57" s="51">
        <v>1188.1147115384615</v>
      </c>
      <c r="N57">
        <v>1862.5</v>
      </c>
      <c r="O57" s="51">
        <f t="shared" si="18"/>
        <v>5029.3415793593394</v>
      </c>
      <c r="P57" s="51">
        <f t="shared" si="19"/>
        <v>1270.6584206406606</v>
      </c>
      <c r="Q57" s="53">
        <f t="shared" si="20"/>
        <v>14208.393929961279</v>
      </c>
    </row>
    <row r="58" spans="9:17">
      <c r="I58" s="66">
        <v>19</v>
      </c>
      <c r="J58" s="65">
        <v>750</v>
      </c>
      <c r="K58" s="51">
        <f t="shared" si="21"/>
        <v>6300</v>
      </c>
      <c r="L58" s="51">
        <v>1978.7268678208782</v>
      </c>
      <c r="M58" s="51">
        <v>1188.1147115384615</v>
      </c>
      <c r="N58">
        <v>1862.5</v>
      </c>
      <c r="O58" s="51">
        <f t="shared" si="18"/>
        <v>5029.3415793593394</v>
      </c>
      <c r="P58" s="51">
        <f t="shared" si="19"/>
        <v>1270.6584206406606</v>
      </c>
      <c r="Q58" s="53">
        <f t="shared" si="20"/>
        <v>15479.05235060194</v>
      </c>
    </row>
    <row r="59" spans="9:17">
      <c r="I59" s="67">
        <v>20</v>
      </c>
      <c r="J59" s="65">
        <v>750</v>
      </c>
      <c r="K59" s="51">
        <f t="shared" si="21"/>
        <v>6300</v>
      </c>
      <c r="L59" s="51">
        <v>1978.7268678208782</v>
      </c>
      <c r="M59" s="51">
        <v>1188.1147115384615</v>
      </c>
      <c r="N59">
        <v>1862.5</v>
      </c>
      <c r="O59" s="51">
        <f t="shared" si="18"/>
        <v>5029.3415793593394</v>
      </c>
      <c r="P59" s="51">
        <f t="shared" si="19"/>
        <v>1270.6584206406606</v>
      </c>
      <c r="Q59" s="53">
        <f t="shared" si="20"/>
        <v>16749.7107712426</v>
      </c>
    </row>
    <row r="60" spans="9:17">
      <c r="I60" s="54"/>
      <c r="J60" s="55"/>
      <c r="K60" s="55"/>
      <c r="L60" s="55"/>
      <c r="M60" s="55"/>
      <c r="N60" s="55"/>
      <c r="O60" s="55"/>
      <c r="P60" s="55"/>
      <c r="Q60" s="56"/>
    </row>
    <row r="61" spans="9:17">
      <c r="I61" s="57"/>
      <c r="J61" s="58">
        <v>12250</v>
      </c>
      <c r="K61" s="58">
        <f t="shared" ref="K61:P61" si="22">SUM(K39:K59)</f>
        <v>102900</v>
      </c>
      <c r="L61" s="58">
        <f t="shared" si="22"/>
        <v>36169.415606962531</v>
      </c>
      <c r="M61" s="58">
        <f t="shared" si="22"/>
        <v>19405.873621794872</v>
      </c>
      <c r="N61" s="58">
        <f t="shared" si="22"/>
        <v>30575</v>
      </c>
      <c r="O61" s="58">
        <f t="shared" si="22"/>
        <v>86150.289228757407</v>
      </c>
      <c r="P61" s="58">
        <f t="shared" si="22"/>
        <v>16749.7107712426</v>
      </c>
      <c r="Q61" s="59">
        <f>Q59</f>
        <v>16749.7107712426</v>
      </c>
    </row>
    <row r="64" spans="9:17">
      <c r="N64">
        <f>30575-9225</f>
        <v>21350</v>
      </c>
    </row>
  </sheetData>
  <mergeCells count="7">
    <mergeCell ref="B3:G7"/>
    <mergeCell ref="B8:G8"/>
    <mergeCell ref="N8:S8"/>
    <mergeCell ref="I8:L8"/>
    <mergeCell ref="B34:C34"/>
    <mergeCell ref="B33:C33"/>
    <mergeCell ref="B21:C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Bayfield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jfischbach</dc:creator>
  <cp:lastModifiedBy>UWEX</cp:lastModifiedBy>
  <dcterms:created xsi:type="dcterms:W3CDTF">2011-01-24T17:11:57Z</dcterms:created>
  <dcterms:modified xsi:type="dcterms:W3CDTF">2011-02-05T13:59:45Z</dcterms:modified>
</cp:coreProperties>
</file>